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e\Documents\"/>
    </mc:Choice>
  </mc:AlternateContent>
  <xr:revisionPtr revIDLastSave="0" documentId="8_{972BF2D7-E610-4682-A45D-A6B1E49AE183}" xr6:coauthVersionLast="47" xr6:coauthVersionMax="47" xr10:uidLastSave="{00000000-0000-0000-0000-000000000000}"/>
  <bookViews>
    <workbookView xWindow="-108" yWindow="-108" windowWidth="23256" windowHeight="13896" xr2:uid="{1F31A424-1541-4B5C-AE00-3089DCA0F6E0}"/>
  </bookViews>
  <sheets>
    <sheet name="FY2026 Rate breakdown" sheetId="1" r:id="rId1"/>
  </sheets>
  <externalReferences>
    <externalReference r:id="rId2"/>
    <externalReference r:id="rId3"/>
  </externalReferences>
  <definedNames>
    <definedName name="Recover">[1]Macro1!$A$45</definedName>
    <definedName name="TableName">"Dummy"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20" i="1"/>
  <c r="E20" i="1"/>
  <c r="C20" i="1"/>
  <c r="B20" i="1"/>
  <c r="F18" i="1"/>
  <c r="B16" i="1"/>
  <c r="B15" i="1"/>
  <c r="C15" i="1" s="1"/>
  <c r="B14" i="1"/>
  <c r="C14" i="1" s="1"/>
  <c r="B13" i="1"/>
  <c r="B12" i="1"/>
  <c r="B11" i="1"/>
  <c r="C11" i="1" s="1"/>
  <c r="B10" i="1"/>
  <c r="H18" i="1"/>
  <c r="H26" i="1" s="1"/>
  <c r="B9" i="1"/>
  <c r="D18" i="1"/>
  <c r="B8" i="1"/>
  <c r="C8" i="1" s="1"/>
  <c r="F26" i="1" l="1"/>
  <c r="D26" i="1"/>
  <c r="C12" i="1"/>
  <c r="C9" i="1"/>
  <c r="G18" i="1"/>
  <c r="C13" i="1"/>
  <c r="C10" i="1"/>
  <c r="B18" i="1"/>
  <c r="C18" i="1" l="1"/>
  <c r="C22" i="1" s="1"/>
  <c r="G22" i="1"/>
  <c r="G26" i="1"/>
  <c r="E18" i="1"/>
  <c r="E22" i="1" s="1"/>
  <c r="G27" i="1" l="1"/>
</calcChain>
</file>

<file path=xl/sharedStrings.xml><?xml version="1.0" encoding="utf-8"?>
<sst xmlns="http://schemas.openxmlformats.org/spreadsheetml/2006/main" count="30" uniqueCount="27">
  <si>
    <t>Illinois Institute of Technology</t>
  </si>
  <si>
    <t>FY2026 Rate Proposal</t>
  </si>
  <si>
    <t>Fringe Benefit Calculation % Breakdown</t>
  </si>
  <si>
    <t xml:space="preserve">Full-Time </t>
  </si>
  <si>
    <t>Full Time Faculty</t>
  </si>
  <si>
    <t>Full time Staff</t>
  </si>
  <si>
    <t>Part-Time</t>
  </si>
  <si>
    <t>Part time</t>
  </si>
  <si>
    <t>Total</t>
  </si>
  <si>
    <t>Faculty Operating</t>
  </si>
  <si>
    <t>% Breakdown</t>
  </si>
  <si>
    <t>Staff Operating</t>
  </si>
  <si>
    <t>Faculty &amp; Staff</t>
  </si>
  <si>
    <t>Health Care</t>
  </si>
  <si>
    <t>Retirement</t>
  </si>
  <si>
    <t>FICA</t>
  </si>
  <si>
    <t>Life Insurance</t>
  </si>
  <si>
    <t>Long Term Disability</t>
  </si>
  <si>
    <t>Short Term Disability</t>
  </si>
  <si>
    <t>Unemployment</t>
  </si>
  <si>
    <t>Workers Compensation</t>
  </si>
  <si>
    <t>Tuition Remission - Employee</t>
  </si>
  <si>
    <t>Total Fringe Benefit</t>
  </si>
  <si>
    <t>Salaries</t>
  </si>
  <si>
    <t>Fringe Benefits Rate</t>
  </si>
  <si>
    <t>Carryforward - 2022</t>
  </si>
  <si>
    <t>Total Fringe Benefits &amp; Carryforward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</si>
</sst>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3" fillId="0" borderId="0" xfId="3" applyFont="1"/>
    <xf numFmtId="164" fontId="3" fillId="0" borderId="0" xfId="4" applyNumberFormat="1" applyFont="1"/>
    <xf numFmtId="165" fontId="3" fillId="0" borderId="0" xfId="2" applyNumberFormat="1" applyFont="1"/>
    <xf numFmtId="0" fontId="4" fillId="0" borderId="0" xfId="3" applyFont="1"/>
    <xf numFmtId="0" fontId="3" fillId="0" borderId="0" xfId="3" applyFont="1" applyAlignment="1">
      <alignment horizontal="center"/>
    </xf>
    <xf numFmtId="164" fontId="3" fillId="0" borderId="1" xfId="4" applyNumberFormat="1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165" fontId="3" fillId="0" borderId="0" xfId="2" applyNumberFormat="1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164" fontId="5" fillId="0" borderId="3" xfId="4" applyNumberFormat="1" applyFont="1" applyBorder="1" applyAlignment="1">
      <alignment horizontal="center"/>
    </xf>
    <xf numFmtId="164" fontId="5" fillId="0" borderId="0" xfId="4" applyNumberFormat="1" applyFont="1" applyBorder="1" applyAlignment="1">
      <alignment horizontal="center"/>
    </xf>
    <xf numFmtId="165" fontId="5" fillId="0" borderId="0" xfId="2" applyNumberFormat="1" applyFont="1" applyBorder="1" applyAlignment="1">
      <alignment horizontal="center"/>
    </xf>
    <xf numFmtId="164" fontId="4" fillId="0" borderId="3" xfId="4" applyNumberFormat="1" applyFont="1" applyFill="1" applyBorder="1"/>
    <xf numFmtId="164" fontId="4" fillId="0" borderId="0" xfId="3" applyNumberFormat="1" applyFont="1"/>
    <xf numFmtId="165" fontId="4" fillId="0" borderId="0" xfId="2" applyNumberFormat="1" applyFont="1" applyFill="1" applyBorder="1"/>
    <xf numFmtId="165" fontId="4" fillId="0" borderId="0" xfId="2" applyNumberFormat="1" applyFont="1" applyBorder="1"/>
    <xf numFmtId="164" fontId="3" fillId="0" borderId="4" xfId="4" applyNumberFormat="1" applyFont="1" applyBorder="1"/>
    <xf numFmtId="164" fontId="3" fillId="0" borderId="5" xfId="4" applyNumberFormat="1" applyFont="1" applyBorder="1"/>
    <xf numFmtId="165" fontId="3" fillId="0" borderId="0" xfId="2" applyNumberFormat="1" applyFont="1" applyBorder="1"/>
    <xf numFmtId="164" fontId="4" fillId="0" borderId="3" xfId="4" applyNumberFormat="1" applyFont="1" applyBorder="1"/>
    <xf numFmtId="164" fontId="3" fillId="0" borderId="3" xfId="1" applyNumberFormat="1" applyFont="1" applyBorder="1"/>
    <xf numFmtId="164" fontId="3" fillId="0" borderId="0" xfId="1" applyNumberFormat="1" applyFont="1" applyBorder="1"/>
    <xf numFmtId="165" fontId="3" fillId="0" borderId="6" xfId="2" applyNumberFormat="1" applyFont="1" applyBorder="1"/>
    <xf numFmtId="165" fontId="4" fillId="0" borderId="6" xfId="2" applyNumberFormat="1" applyFont="1" applyBorder="1"/>
    <xf numFmtId="10" fontId="3" fillId="0" borderId="3" xfId="2" applyNumberFormat="1" applyFont="1" applyBorder="1"/>
    <xf numFmtId="164" fontId="4" fillId="0" borderId="7" xfId="4" applyNumberFormat="1" applyFont="1" applyBorder="1"/>
    <xf numFmtId="0" fontId="4" fillId="0" borderId="8" xfId="3" applyFont="1" applyBorder="1"/>
    <xf numFmtId="165" fontId="4" fillId="0" borderId="8" xfId="2" applyNumberFormat="1" applyFont="1" applyBorder="1"/>
    <xf numFmtId="165" fontId="4" fillId="0" borderId="9" xfId="2" applyNumberFormat="1" applyFont="1" applyBorder="1"/>
    <xf numFmtId="0" fontId="7" fillId="0" borderId="0" xfId="5" applyFont="1"/>
    <xf numFmtId="164" fontId="4" fillId="0" borderId="0" xfId="4" applyNumberFormat="1" applyFont="1"/>
    <xf numFmtId="165" fontId="4" fillId="0" borderId="0" xfId="2" applyNumberFormat="1" applyFont="1"/>
    <xf numFmtId="0" fontId="8" fillId="0" borderId="0" xfId="5" applyFont="1"/>
    <xf numFmtId="165" fontId="4" fillId="0" borderId="10" xfId="2" applyNumberFormat="1" applyFont="1" applyBorder="1"/>
  </cellXfs>
  <cellStyles count="6">
    <cellStyle name="Comma" xfId="1" builtinId="3"/>
    <cellStyle name="Comma 2" xfId="4" xr:uid="{123BB846-066C-41BA-B375-293D63669402}"/>
    <cellStyle name="Normal" xfId="0" builtinId="0"/>
    <cellStyle name="Normal 2" xfId="3" xr:uid="{AC6A10CD-2771-4DC5-9996-D5D5217A0204}"/>
    <cellStyle name="Normal 8" xfId="5" xr:uid="{E059B33B-866A-4586-A344-4F66B0E52E7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laffey1/Account%20Detail%20Transactions-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mrsdis1\FINANCE\Fringe%20Benefits%20Rate%20Proposals\Fringe%20FY2026\IIT.FY24-26%20Fringe%20Benefit%20Rate%20for%20I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Macro1"/>
    </sheetNames>
    <sheetDataSet>
      <sheetData sheetId="0" refreshError="1"/>
      <sheetData sheetId="1">
        <row r="45">
          <cell r="A45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T Faculty 2024"/>
      <sheetName val="FT Staff 2024"/>
      <sheetName val="Part Time 2024"/>
      <sheetName val="FY2024 Benefits Calculation"/>
      <sheetName val="FY2026 Rate breakdown"/>
      <sheetName val="FY24 Reconciliation"/>
      <sheetName val="Benefits 2024"/>
      <sheetName val="100000 5051-6514-xxxx"/>
      <sheetName val="4 6514 DETAIL F24"/>
      <sheetName val="4 6514 DETAIL F23"/>
      <sheetName val="2 2023 Salary"/>
      <sheetName val="2 2024 Salary"/>
      <sheetName val="1 2024 SALARY BEN EXTRACT"/>
      <sheetName val="FT Faculty 2022"/>
      <sheetName val="FT Staff 2022"/>
      <sheetName val="Part Time 2022"/>
      <sheetName val="FY2022 Benefits Calculation"/>
      <sheetName val="FY22 Reconciliation"/>
      <sheetName val="use for benefits F22"/>
      <sheetName val="6514-5051 F22"/>
      <sheetName val="4-65xx FY 22"/>
      <sheetName val="Benefits 2022"/>
      <sheetName val="2-2022 Salary"/>
      <sheetName val="FT Faculty 2021"/>
      <sheetName val="FT Staff 2021"/>
      <sheetName val="Part Time 2021"/>
      <sheetName val="FY2021 Benefits Calculation"/>
      <sheetName val="FY21 Reconciliation"/>
      <sheetName val="2A-Check FS F22"/>
      <sheetName val="2A-Check FS F21"/>
      <sheetName val="1 - 2022 SALARY-BEN EXTRACT"/>
      <sheetName val="1-2021 SALARY-BEN EXTRACT"/>
      <sheetName val="2-2021 Salary"/>
      <sheetName val="4-65XX F21"/>
      <sheetName val="6514"/>
      <sheetName val="6514 org 5051"/>
      <sheetName val="use for Benefits 2021"/>
      <sheetName val="Benefits 2021"/>
      <sheetName val="1 2023 SALARY BEN EXTRACT"/>
      <sheetName val="FY24 ACCOUNT RATES"/>
      <sheetName val="FY23 ACCOUNT RATES"/>
      <sheetName val="FY22 ACCOUNT RATES"/>
      <sheetName val="FY21 ACCOUNT RATES"/>
      <sheetName val="FY20 ACCOUNT RATES"/>
      <sheetName val="FY19 ACCOUNT RATES"/>
      <sheetName val="FY18 ACCOUNT RATES"/>
      <sheetName val="FY17 ACCOUNT RATES"/>
      <sheetName val="FY16 ACCOUNT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S2">
            <v>6032607.5599999996</v>
          </cell>
          <cell r="X2" t="str">
            <v>FICA</v>
          </cell>
        </row>
        <row r="3">
          <cell r="S3">
            <v>1570496.2</v>
          </cell>
          <cell r="X3" t="str">
            <v>FICA</v>
          </cell>
        </row>
        <row r="4">
          <cell r="S4">
            <v>9154493.2599999998</v>
          </cell>
          <cell r="X4" t="str">
            <v>Health Care</v>
          </cell>
        </row>
        <row r="5">
          <cell r="S5">
            <v>761243.7</v>
          </cell>
          <cell r="X5" t="str">
            <v>Health Care</v>
          </cell>
        </row>
        <row r="6">
          <cell r="S6">
            <v>161988.92000000001</v>
          </cell>
          <cell r="X6" t="str">
            <v>Health Care</v>
          </cell>
        </row>
        <row r="7">
          <cell r="X7" t="str">
            <v>Health Care</v>
          </cell>
        </row>
        <row r="8">
          <cell r="S8">
            <v>211603.05</v>
          </cell>
          <cell r="X8" t="str">
            <v>Life Insurance</v>
          </cell>
        </row>
        <row r="9">
          <cell r="S9">
            <v>83857.8</v>
          </cell>
          <cell r="X9" t="str">
            <v>Long Term Disability</v>
          </cell>
        </row>
        <row r="10">
          <cell r="S10">
            <v>6492461.0499999998</v>
          </cell>
          <cell r="X10" t="str">
            <v>Retirement</v>
          </cell>
        </row>
        <row r="11">
          <cell r="S11">
            <v>375603.99</v>
          </cell>
          <cell r="X11" t="str">
            <v>Retirement</v>
          </cell>
        </row>
        <row r="12">
          <cell r="S12">
            <v>12967.6</v>
          </cell>
          <cell r="X12" t="str">
            <v>Short Term Disability</v>
          </cell>
        </row>
        <row r="13">
          <cell r="S13">
            <v>46880.28</v>
          </cell>
          <cell r="X13" t="str">
            <v>Unemployment</v>
          </cell>
        </row>
        <row r="14">
          <cell r="S14">
            <v>176410.46</v>
          </cell>
          <cell r="X14" t="str">
            <v>Workers Compensation</v>
          </cell>
        </row>
        <row r="15">
          <cell r="S15">
            <v>25080613.870000005</v>
          </cell>
          <cell r="X15" t="str">
            <v>Subtotal</v>
          </cell>
        </row>
        <row r="16">
          <cell r="S16">
            <v>1212299.7</v>
          </cell>
          <cell r="X16" t="str">
            <v>Staff Tuition Remission</v>
          </cell>
        </row>
        <row r="17">
          <cell r="S17">
            <v>0</v>
          </cell>
          <cell r="X17" t="str">
            <v>Faculty Tuition Remission</v>
          </cell>
        </row>
      </sheetData>
      <sheetData sheetId="8"/>
      <sheetData sheetId="9"/>
      <sheetData sheetId="10"/>
      <sheetData sheetId="11">
        <row r="74">
          <cell r="D74">
            <v>51995032.460000008</v>
          </cell>
        </row>
        <row r="75">
          <cell r="D75">
            <v>51597490.960000001</v>
          </cell>
        </row>
        <row r="76">
          <cell r="D76">
            <v>799169.2300000001</v>
          </cell>
        </row>
        <row r="77">
          <cell r="D77">
            <v>10204153.360000003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C9131-B3F1-44CE-AC79-139723CA5013}">
  <sheetPr>
    <pageSetUpPr fitToPage="1"/>
  </sheetPr>
  <dimension ref="A1:K27"/>
  <sheetViews>
    <sheetView tabSelected="1" zoomScaleNormal="100" workbookViewId="0">
      <pane xSplit="1" ySplit="7" topLeftCell="D8" activePane="bottomRight" state="frozen"/>
      <selection activeCell="G27" sqref="G27"/>
      <selection pane="topRight" activeCell="G27" sqref="G27"/>
      <selection pane="bottomLeft" activeCell="G27" sqref="G27"/>
      <selection pane="bottomRight" activeCell="H16" sqref="H16"/>
    </sheetView>
  </sheetViews>
  <sheetFormatPr defaultColWidth="9.109375" defaultRowHeight="13.8" x14ac:dyDescent="0.25"/>
  <cols>
    <col min="1" max="1" width="35.77734375" style="4" customWidth="1"/>
    <col min="2" max="2" width="14.33203125" style="31" hidden="1" customWidth="1"/>
    <col min="3" max="3" width="19.33203125" style="4" hidden="1" customWidth="1"/>
    <col min="4" max="4" width="15" style="32" bestFit="1" customWidth="1"/>
    <col min="5" max="5" width="17.33203125" style="32" hidden="1" customWidth="1"/>
    <col min="6" max="6" width="15" style="32" bestFit="1" customWidth="1"/>
    <col min="7" max="7" width="16.6640625" style="32" hidden="1" customWidth="1"/>
    <col min="8" max="8" width="15" style="32" bestFit="1" customWidth="1"/>
    <col min="9" max="9" width="9.109375" style="4"/>
    <col min="10" max="10" width="10.109375" style="4" bestFit="1" customWidth="1"/>
    <col min="11" max="16384" width="9.109375" style="4"/>
  </cols>
  <sheetData>
    <row r="1" spans="1:8" s="1" customFormat="1" x14ac:dyDescent="0.25">
      <c r="A1" s="1" t="s">
        <v>0</v>
      </c>
      <c r="B1" s="2"/>
      <c r="D1" s="3"/>
      <c r="E1" s="3"/>
      <c r="F1" s="3"/>
      <c r="G1" s="3"/>
      <c r="H1" s="3"/>
    </row>
    <row r="2" spans="1:8" s="1" customFormat="1" x14ac:dyDescent="0.25">
      <c r="A2" s="1" t="s">
        <v>1</v>
      </c>
      <c r="B2" s="2"/>
      <c r="D2" s="3"/>
      <c r="E2" s="3"/>
      <c r="F2" s="3"/>
      <c r="G2" s="3"/>
      <c r="H2" s="3"/>
    </row>
    <row r="3" spans="1:8" s="1" customFormat="1" x14ac:dyDescent="0.25">
      <c r="A3" s="1" t="s">
        <v>2</v>
      </c>
      <c r="B3" s="2"/>
      <c r="D3" s="3"/>
      <c r="E3" s="3"/>
      <c r="F3" s="3"/>
      <c r="G3" s="3"/>
      <c r="H3" s="3"/>
    </row>
    <row r="4" spans="1:8" s="1" customFormat="1" x14ac:dyDescent="0.25">
      <c r="B4" s="2"/>
      <c r="D4" s="3"/>
      <c r="E4" s="3"/>
      <c r="F4" s="3"/>
      <c r="G4" s="3"/>
      <c r="H4" s="3"/>
    </row>
    <row r="5" spans="1:8" ht="15" thickBot="1" x14ac:dyDescent="0.35">
      <c r="B5"/>
      <c r="C5"/>
      <c r="D5"/>
      <c r="E5"/>
      <c r="F5"/>
      <c r="G5"/>
      <c r="H5"/>
    </row>
    <row r="6" spans="1:8" s="5" customFormat="1" ht="27.6" x14ac:dyDescent="0.25">
      <c r="B6" s="6"/>
      <c r="C6" s="7" t="s">
        <v>3</v>
      </c>
      <c r="D6" s="8" t="s">
        <v>4</v>
      </c>
      <c r="E6" s="8" t="s">
        <v>3</v>
      </c>
      <c r="F6" s="8" t="s">
        <v>5</v>
      </c>
      <c r="G6" s="8" t="s">
        <v>6</v>
      </c>
      <c r="H6" s="8" t="s">
        <v>7</v>
      </c>
    </row>
    <row r="7" spans="1:8" s="9" customFormat="1" x14ac:dyDescent="0.25">
      <c r="B7" s="10" t="s">
        <v>8</v>
      </c>
      <c r="C7" s="11" t="s">
        <v>9</v>
      </c>
      <c r="D7" s="12" t="s">
        <v>10</v>
      </c>
      <c r="E7" s="12" t="s">
        <v>11</v>
      </c>
      <c r="F7" s="12" t="s">
        <v>10</v>
      </c>
      <c r="G7" s="12" t="s">
        <v>12</v>
      </c>
      <c r="H7" s="12" t="s">
        <v>10</v>
      </c>
    </row>
    <row r="8" spans="1:8" x14ac:dyDescent="0.25">
      <c r="A8" s="4" t="s">
        <v>13</v>
      </c>
      <c r="B8" s="13" t="e">
        <f>SUMIF('[2]Benefits 2024'!$X$2:$X$17,'FY2026 Rate breakdown'!A8,'[2]Benefits 2024'!$S$2:$S$17)</f>
        <v>#VALUE!</v>
      </c>
      <c r="C8" s="14" t="e">
        <f t="shared" ref="C8:C14" si="0">($B8-$G8)*(C$20/($C$20+$E$20))</f>
        <v>#VALUE!</v>
      </c>
      <c r="D8" s="15">
        <v>0.1</v>
      </c>
      <c r="E8" s="15">
        <v>5019526.0509530883</v>
      </c>
      <c r="F8" s="15">
        <v>0.1</v>
      </c>
      <c r="G8" s="15">
        <v>0</v>
      </c>
      <c r="H8" s="15">
        <v>0</v>
      </c>
    </row>
    <row r="9" spans="1:8" x14ac:dyDescent="0.25">
      <c r="A9" s="4" t="s">
        <v>14</v>
      </c>
      <c r="B9" s="13" t="e">
        <f>SUMIF('[2]Benefits 2024'!$X$2:$X$17,'FY2026 Rate breakdown'!A9,'[2]Benefits 2024'!$S$2:$S$17)</f>
        <v>#VALUE!</v>
      </c>
      <c r="C9" s="14" t="e">
        <f t="shared" si="0"/>
        <v>#VALUE!</v>
      </c>
      <c r="D9" s="15">
        <v>4.0000000000000001E-3</v>
      </c>
      <c r="E9" s="15">
        <v>3420854.2481133817</v>
      </c>
      <c r="F9" s="15">
        <v>4.0000000000000001E-3</v>
      </c>
      <c r="G9" s="15">
        <v>0</v>
      </c>
      <c r="H9" s="15">
        <v>0</v>
      </c>
    </row>
    <row r="10" spans="1:8" x14ac:dyDescent="0.25">
      <c r="A10" s="4" t="s">
        <v>15</v>
      </c>
      <c r="B10" s="13" t="e">
        <f>SUMIF('[2]Benefits 2024'!$X$2:$X$17,'FY2026 Rate breakdown'!A10,'[2]Benefits 2024'!$S$2:$S$17)</f>
        <v>#VALUE!</v>
      </c>
      <c r="C10" s="14" t="e">
        <f t="shared" si="0"/>
        <v>#VALUE!</v>
      </c>
      <c r="D10" s="15">
        <v>6.5000000000000002E-2</v>
      </c>
      <c r="E10" s="15">
        <v>3367701.2820051163</v>
      </c>
      <c r="F10" s="15">
        <v>6.5000000000000002E-2</v>
      </c>
      <c r="G10" s="15">
        <v>841754.17813500029</v>
      </c>
      <c r="H10" s="15">
        <v>7.6999999999999999E-2</v>
      </c>
    </row>
    <row r="11" spans="1:8" x14ac:dyDescent="0.25">
      <c r="A11" s="4" t="s">
        <v>16</v>
      </c>
      <c r="B11" s="13" t="e">
        <f>SUMIF('[2]Benefits 2024'!$X$2:$X$17,'FY2026 Rate breakdown'!A11,'[2]Benefits 2024'!$S$2:$S$17)</f>
        <v>#VALUE!</v>
      </c>
      <c r="C11" s="14" t="e">
        <f t="shared" si="0"/>
        <v>#VALUE!</v>
      </c>
      <c r="D11" s="15">
        <v>2E-3</v>
      </c>
      <c r="E11" s="15">
        <v>105395.50634573611</v>
      </c>
      <c r="F11" s="15">
        <v>2E-3</v>
      </c>
      <c r="G11" s="15">
        <v>0</v>
      </c>
      <c r="H11" s="15">
        <v>0</v>
      </c>
    </row>
    <row r="12" spans="1:8" x14ac:dyDescent="0.25">
      <c r="A12" s="4" t="s">
        <v>17</v>
      </c>
      <c r="B12" s="13" t="e">
        <f>SUMIF('[2]Benefits 2024'!$X$2:$X$17,'FY2026 Rate breakdown'!A12,'[2]Benefits 2024'!$S$2:$S$17)</f>
        <v>#VALUE!</v>
      </c>
      <c r="C12" s="14" t="e">
        <f t="shared" si="0"/>
        <v>#VALUE!</v>
      </c>
      <c r="D12" s="15">
        <v>1E-3</v>
      </c>
      <c r="E12" s="15">
        <v>41767.995745049375</v>
      </c>
      <c r="F12" s="15">
        <v>1E-3</v>
      </c>
      <c r="G12" s="15">
        <v>0</v>
      </c>
      <c r="H12" s="15">
        <v>0</v>
      </c>
    </row>
    <row r="13" spans="1:8" x14ac:dyDescent="0.25">
      <c r="A13" s="4" t="s">
        <v>18</v>
      </c>
      <c r="B13" s="13" t="e">
        <f>SUMIF('[2]Benefits 2024'!$X$2:$X$17,'FY2026 Rate breakdown'!A13,'[2]Benefits 2024'!$S$2:$S$17)</f>
        <v>#VALUE!</v>
      </c>
      <c r="C13" s="14" t="e">
        <f t="shared" si="0"/>
        <v>#VALUE!</v>
      </c>
      <c r="D13" s="15">
        <v>0</v>
      </c>
      <c r="E13" s="15">
        <v>6458.9180925745995</v>
      </c>
      <c r="F13" s="15">
        <v>0</v>
      </c>
      <c r="G13" s="15">
        <v>0</v>
      </c>
      <c r="H13" s="15">
        <v>0</v>
      </c>
    </row>
    <row r="14" spans="1:8" x14ac:dyDescent="0.25">
      <c r="A14" s="4" t="s">
        <v>19</v>
      </c>
      <c r="B14" s="13" t="e">
        <f>SUMIF('[2]Benefits 2024'!$X$2:$X$17,'FY2026 Rate breakdown'!A14,'[2]Benefits 2024'!$S$2:$S$17)</f>
        <v>#VALUE!</v>
      </c>
      <c r="C14" s="14" t="e">
        <f t="shared" si="0"/>
        <v>#VALUE!</v>
      </c>
      <c r="D14" s="15">
        <v>1E-3</v>
      </c>
      <c r="E14" s="16">
        <v>23350.187288084391</v>
      </c>
      <c r="F14" s="15">
        <v>1E-3</v>
      </c>
      <c r="G14" s="16">
        <v>0</v>
      </c>
      <c r="H14" s="15">
        <v>0</v>
      </c>
    </row>
    <row r="15" spans="1:8" x14ac:dyDescent="0.25">
      <c r="A15" s="4" t="s">
        <v>20</v>
      </c>
      <c r="B15" s="13" t="e">
        <f>SUMIF('[2]Benefits 2024'!$X$2:$X$17,'FY2026 Rate breakdown'!A15,'[2]Benefits 2024'!$S$2:$S$17)</f>
        <v>#VALUE!</v>
      </c>
      <c r="C15" s="14" t="e">
        <f>$B15*(C$20/$B$20)</f>
        <v>#VALUE!</v>
      </c>
      <c r="D15" s="15">
        <v>2E-3</v>
      </c>
      <c r="E15" s="16">
        <v>79429.904591001847</v>
      </c>
      <c r="F15" s="15">
        <v>2E-3</v>
      </c>
      <c r="G15" s="16">
        <v>16938.669831547864</v>
      </c>
      <c r="H15" s="15">
        <f>0.2%-0.001</f>
        <v>1E-3</v>
      </c>
    </row>
    <row r="16" spans="1:8" x14ac:dyDescent="0.25">
      <c r="A16" s="4" t="s">
        <v>21</v>
      </c>
      <c r="B16" s="13">
        <f>'[2]Benefits 2024'!S16+'[2]Benefits 2024'!S17</f>
        <v>1212299.7</v>
      </c>
      <c r="C16" s="14">
        <v>0</v>
      </c>
      <c r="D16" s="15">
        <v>0</v>
      </c>
      <c r="E16" s="16">
        <v>1212299.7</v>
      </c>
      <c r="F16" s="15">
        <v>2.1999999999999999E-2</v>
      </c>
      <c r="G16" s="16">
        <v>0</v>
      </c>
      <c r="H16" s="15">
        <v>0</v>
      </c>
    </row>
    <row r="17" spans="1:11" x14ac:dyDescent="0.25">
      <c r="B17" s="13"/>
      <c r="C17" s="14"/>
      <c r="D17" s="16"/>
      <c r="E17" s="16"/>
      <c r="F17" s="16"/>
      <c r="G17" s="16"/>
      <c r="H17" s="16"/>
    </row>
    <row r="18" spans="1:11" s="1" customFormat="1" x14ac:dyDescent="0.25">
      <c r="A18" s="1" t="s">
        <v>22</v>
      </c>
      <c r="B18" s="17" t="e">
        <f t="shared" ref="B18:H18" si="1">SUM(B8:B16)</f>
        <v>#VALUE!</v>
      </c>
      <c r="C18" s="18" t="e">
        <f t="shared" si="1"/>
        <v>#VALUE!</v>
      </c>
      <c r="D18" s="19">
        <f t="shared" si="1"/>
        <v>0.17500000000000002</v>
      </c>
      <c r="E18" s="19">
        <f t="shared" si="1"/>
        <v>13276783.793134032</v>
      </c>
      <c r="F18" s="19">
        <f t="shared" si="1"/>
        <v>0.19700000000000001</v>
      </c>
      <c r="G18" s="19">
        <f t="shared" si="1"/>
        <v>858692.84796654817</v>
      </c>
      <c r="H18" s="19">
        <f t="shared" si="1"/>
        <v>7.8E-2</v>
      </c>
    </row>
    <row r="19" spans="1:11" x14ac:dyDescent="0.25">
      <c r="B19" s="20"/>
      <c r="D19" s="16"/>
      <c r="E19" s="16"/>
      <c r="F19" s="16"/>
      <c r="G19" s="16"/>
      <c r="H19" s="16"/>
    </row>
    <row r="20" spans="1:11" s="1" customFormat="1" hidden="1" x14ac:dyDescent="0.25">
      <c r="A20" s="1" t="s">
        <v>23</v>
      </c>
      <c r="B20" s="21">
        <f>SUM(C20:G20)</f>
        <v>114595846.01000002</v>
      </c>
      <c r="C20" s="22">
        <f>'[2]2 2023 Salary'!D74</f>
        <v>51995032.460000008</v>
      </c>
      <c r="D20" s="19"/>
      <c r="E20" s="19">
        <f>'[2]2 2023 Salary'!D75</f>
        <v>51597490.960000001</v>
      </c>
      <c r="F20" s="19"/>
      <c r="G20" s="19">
        <f>'[2]2 2023 Salary'!D76+'[2]2 2023 Salary'!D77</f>
        <v>11003322.590000004</v>
      </c>
      <c r="H20" s="23"/>
    </row>
    <row r="21" spans="1:11" hidden="1" x14ac:dyDescent="0.25">
      <c r="B21" s="20"/>
      <c r="D21" s="16"/>
      <c r="E21" s="16"/>
      <c r="F21" s="16"/>
      <c r="G21" s="16"/>
      <c r="H21" s="24"/>
    </row>
    <row r="22" spans="1:11" s="1" customFormat="1" hidden="1" x14ac:dyDescent="0.25">
      <c r="A22" s="1" t="s">
        <v>24</v>
      </c>
      <c r="B22" s="25"/>
      <c r="C22" s="19" t="e">
        <f>C18/C20</f>
        <v>#VALUE!</v>
      </c>
      <c r="D22" s="19"/>
      <c r="E22" s="19">
        <f>E18/E20</f>
        <v>0.25731452336367699</v>
      </c>
      <c r="F22" s="19"/>
      <c r="G22" s="19">
        <f>G18/G20</f>
        <v>7.8039414089971518E-2</v>
      </c>
      <c r="H22" s="23"/>
    </row>
    <row r="23" spans="1:11" ht="14.4" hidden="1" thickBot="1" x14ac:dyDescent="0.3">
      <c r="B23" s="26"/>
      <c r="C23" s="27"/>
      <c r="D23" s="28"/>
      <c r="E23" s="28"/>
      <c r="F23" s="28"/>
      <c r="G23" s="28"/>
      <c r="H23" s="29"/>
      <c r="K23" s="14"/>
    </row>
    <row r="24" spans="1:11" x14ac:dyDescent="0.25">
      <c r="A24" s="30" t="s">
        <v>25</v>
      </c>
      <c r="D24" s="32">
        <v>-8.4000000000000005E-2</v>
      </c>
      <c r="F24" s="32">
        <v>-8.4000000000000005E-2</v>
      </c>
      <c r="H24" s="32">
        <v>-1E-3</v>
      </c>
    </row>
    <row r="25" spans="1:11" x14ac:dyDescent="0.25">
      <c r="A25" s="30"/>
    </row>
    <row r="26" spans="1:11" ht="14.4" thickBot="1" x14ac:dyDescent="0.3">
      <c r="A26" s="33" t="s">
        <v>26</v>
      </c>
      <c r="D26" s="34">
        <f>D24+D18</f>
        <v>9.1000000000000011E-2</v>
      </c>
      <c r="F26" s="34">
        <f t="shared" ref="F26:H26" si="2">F24+F18</f>
        <v>0.113</v>
      </c>
      <c r="G26" s="34">
        <f t="shared" si="2"/>
        <v>858692.84796654817</v>
      </c>
      <c r="H26" s="34">
        <f t="shared" si="2"/>
        <v>7.6999999999999999E-2</v>
      </c>
    </row>
    <row r="27" spans="1:11" ht="14.4" thickTop="1" x14ac:dyDescent="0.25">
      <c r="G27" s="32" t="e">
        <f>G18+E18+C18-B18</f>
        <v>#VALUE!</v>
      </c>
    </row>
  </sheetData>
  <printOptions horizontalCentered="1"/>
  <pageMargins left="0.3" right="0.23" top="0.64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FY2026 Rate breakdown</vt:lpstr>
    </vt:vector>
  </TitlesOfParts>
  <Company>Illinois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Johnston</dc:creator>
  <cp:lastModifiedBy>Maurice Robinson</cp:lastModifiedBy>
  <dcterms:created xsi:type="dcterms:W3CDTF">2025-06-27T21:21:25Z</dcterms:created>
  <dcterms:modified xsi:type="dcterms:W3CDTF">2025-06-30T15:45:35Z</dcterms:modified>
</cp:coreProperties>
</file>